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620" yWindow="45" windowWidth="10650" windowHeight="8145"/>
  </bookViews>
  <sheets>
    <sheet name="03 Case model" sheetId="1" r:id="rId1"/>
  </sheets>
  <definedNames>
    <definedName name="_xlnm.Print_Area" localSheetId="0">'03 Case model'!$A$1:$J$123</definedName>
    <definedName name="taxtable">'03 Case model'!#REF!</definedName>
    <definedName name="taxtable2">'03 Case model'!#REF!</definedName>
  </definedNames>
  <calcPr calcId="125725" iterateDelta="1E-4"/>
</workbook>
</file>

<file path=xl/calcChain.xml><?xml version="1.0" encoding="utf-8"?>
<calcChain xmlns="http://schemas.openxmlformats.org/spreadsheetml/2006/main">
  <c r="D121" i="1"/>
  <c r="E95"/>
  <c r="E99"/>
  <c r="G9"/>
  <c r="G32" s="1"/>
  <c r="G29"/>
  <c r="G24"/>
  <c r="E106" s="1"/>
  <c r="G60"/>
  <c r="E82" s="1"/>
  <c r="F58"/>
  <c r="F62" s="1"/>
  <c r="E62"/>
  <c r="F32"/>
  <c r="G14"/>
  <c r="B106" s="1"/>
  <c r="G17"/>
  <c r="F14"/>
  <c r="B103" s="1"/>
  <c r="F17"/>
  <c r="F29"/>
  <c r="G37"/>
  <c r="G39" s="1"/>
  <c r="F37"/>
  <c r="F39" s="1"/>
  <c r="G47"/>
  <c r="F24"/>
  <c r="E103" s="1"/>
  <c r="G58"/>
  <c r="D1"/>
  <c r="E69"/>
  <c r="E70"/>
  <c r="E71"/>
  <c r="E72"/>
  <c r="E68"/>
  <c r="F121" s="1"/>
  <c r="D122" s="1"/>
  <c r="E80"/>
  <c r="E81"/>
  <c r="E87"/>
  <c r="F47"/>
  <c r="F18"/>
  <c r="H58"/>
  <c r="E76"/>
  <c r="E77" s="1"/>
  <c r="G18"/>
  <c r="B104" l="1"/>
  <c r="C110" s="1"/>
  <c r="C111" s="1"/>
  <c r="H121" s="1"/>
  <c r="F122" s="1"/>
  <c r="F26"/>
  <c r="F30" s="1"/>
  <c r="G26"/>
  <c r="G30" s="1"/>
  <c r="B107"/>
  <c r="E110" s="1"/>
  <c r="E83"/>
  <c r="C99"/>
  <c r="C100" s="1"/>
  <c r="G41"/>
  <c r="C95"/>
  <c r="C96" s="1"/>
  <c r="B121"/>
  <c r="B122" s="1"/>
  <c r="F41"/>
  <c r="B123" l="1"/>
  <c r="F42"/>
  <c r="F43" s="1"/>
  <c r="G42"/>
  <c r="G43" s="1"/>
  <c r="C114" l="1"/>
  <c r="F45"/>
  <c r="E67"/>
  <c r="E73" s="1"/>
  <c r="E86" s="1"/>
  <c r="E88" s="1"/>
  <c r="G59"/>
  <c r="E114"/>
  <c r="G45"/>
  <c r="H61" l="1"/>
  <c r="H62" s="1"/>
  <c r="G62"/>
  <c r="C115"/>
</calcChain>
</file>

<file path=xl/sharedStrings.xml><?xml version="1.0" encoding="utf-8"?>
<sst xmlns="http://schemas.openxmlformats.org/spreadsheetml/2006/main" count="137" uniqueCount="105">
  <si>
    <t>Earnings before interest and taxes (EBIT)</t>
  </si>
  <si>
    <t>Earnings before taxes (EBT)</t>
  </si>
  <si>
    <t>Assets</t>
  </si>
  <si>
    <t>Accounts receivable</t>
  </si>
  <si>
    <t>Inventories</t>
  </si>
  <si>
    <t>Total assets</t>
  </si>
  <si>
    <t>Liabilities and equity</t>
  </si>
  <si>
    <t>Accounts payable</t>
  </si>
  <si>
    <t>Notes payable</t>
  </si>
  <si>
    <t>Accruals</t>
  </si>
  <si>
    <t>Total debt</t>
  </si>
  <si>
    <t>Retained earnings</t>
  </si>
  <si>
    <t>Total liabilities and equity</t>
  </si>
  <si>
    <t>Tax rate</t>
  </si>
  <si>
    <t xml:space="preserve">  Less: Dividends to common stockholders</t>
  </si>
  <si>
    <t>Operating Activities</t>
  </si>
  <si>
    <t>Financing Activities</t>
  </si>
  <si>
    <t xml:space="preserve">   Increase in accounts payable</t>
  </si>
  <si>
    <t xml:space="preserve">   Increase in accruals</t>
  </si>
  <si>
    <t xml:space="preserve">   Increase in accounts receivable</t>
  </si>
  <si>
    <t xml:space="preserve">   Increase in inventories</t>
  </si>
  <si>
    <t xml:space="preserve">   Increase in notes payable</t>
  </si>
  <si>
    <t xml:space="preserve">   Depreciation and amortization</t>
  </si>
  <si>
    <t>Cost of goods sold</t>
  </si>
  <si>
    <t>Other expenses</t>
  </si>
  <si>
    <t>Taxes (40%)</t>
  </si>
  <si>
    <t>Shares outstanding</t>
  </si>
  <si>
    <t>Lease payments</t>
  </si>
  <si>
    <t>Common stock (100,000 shares)</t>
  </si>
  <si>
    <t>PART A</t>
  </si>
  <si>
    <t>Change in NI             =</t>
  </si>
  <si>
    <t>PART B</t>
  </si>
  <si>
    <t>+</t>
  </si>
  <si>
    <t>Gross fixed assets</t>
  </si>
  <si>
    <t>Sinking fund payments</t>
  </si>
  <si>
    <t>03 Case model</t>
  </si>
  <si>
    <t>EXHIBITS: INPUT DATA (for D'Leon)</t>
  </si>
  <si>
    <t>This spreadsheet model is designed to be used in conjunction with the chapter's integrated case and the related PowerPoint slide presentation.</t>
  </si>
  <si>
    <t>Chapter 3.   Financial Statements, Cash Flow, and Taxes</t>
  </si>
  <si>
    <t>Cash</t>
  </si>
  <si>
    <t>Less: accumulated depreciation</t>
  </si>
  <si>
    <t>Interest expense</t>
  </si>
  <si>
    <t>×</t>
  </si>
  <si>
    <t>Sales</t>
  </si>
  <si>
    <t xml:space="preserve">  Total current assets</t>
  </si>
  <si>
    <t xml:space="preserve">  Net fixed assets</t>
  </si>
  <si>
    <t xml:space="preserve">  Total current liabilities</t>
  </si>
  <si>
    <t>Long-term debt</t>
  </si>
  <si>
    <t xml:space="preserve">  Total common equity</t>
  </si>
  <si>
    <t>Net income</t>
  </si>
  <si>
    <t>Retained</t>
  </si>
  <si>
    <t>Earnings</t>
  </si>
  <si>
    <t>Amount</t>
  </si>
  <si>
    <t>Shares</t>
  </si>
  <si>
    <t>Common Stock</t>
  </si>
  <si>
    <t>EPS</t>
  </si>
  <si>
    <t>DPS</t>
  </si>
  <si>
    <t>Book value per share</t>
  </si>
  <si>
    <t>Stock price</t>
  </si>
  <si>
    <t>Total</t>
  </si>
  <si>
    <t>Stockholders'</t>
  </si>
  <si>
    <t>Equity</t>
  </si>
  <si>
    <t>Addition (Subtraction) to Retained Earnings</t>
  </si>
  <si>
    <t xml:space="preserve">     Net cash provided by operating activities</t>
  </si>
  <si>
    <t>Long-Term Investing Activities</t>
  </si>
  <si>
    <t xml:space="preserve">      Net cash used in investing activities</t>
  </si>
  <si>
    <t xml:space="preserve">  Additions to property, plant, and equipment</t>
  </si>
  <si>
    <t xml:space="preserve">   Increase in long-term debt</t>
  </si>
  <si>
    <t xml:space="preserve">   Payment of cash dividends</t>
  </si>
  <si>
    <t xml:space="preserve">     Net cash provided by financing activities</t>
  </si>
  <si>
    <t>Summary</t>
  </si>
  <si>
    <t>Net decrease in cash</t>
  </si>
  <si>
    <t>Cash at beginning of the year</t>
  </si>
  <si>
    <t>Cash at end of the year</t>
  </si>
  <si>
    <t xml:space="preserve">EBIT </t>
  </si>
  <si>
    <r>
      <t xml:space="preserve">(1 </t>
    </r>
    <r>
      <rPr>
        <b/>
        <sz val="10"/>
        <rFont val="Calibri"/>
        <family val="2"/>
      </rPr>
      <t>–</t>
    </r>
    <r>
      <rPr>
        <b/>
        <sz val="10"/>
        <rFont val="Arial"/>
        <family val="2"/>
      </rPr>
      <t xml:space="preserve"> T)</t>
    </r>
  </si>
  <si>
    <t xml:space="preserve">Current assets </t>
  </si>
  <si>
    <t xml:space="preserve">– </t>
  </si>
  <si>
    <t>What effect did the company’s expansion have on its free cash flow?</t>
  </si>
  <si>
    <r>
      <t>Table IC3.1</t>
    </r>
    <r>
      <rPr>
        <b/>
        <sz val="10"/>
        <color indexed="17"/>
        <rFont val="Arial"/>
        <family val="2"/>
      </rPr>
      <t xml:space="preserve">   Balance Sheets</t>
    </r>
  </si>
  <si>
    <r>
      <t>Table IC3.2</t>
    </r>
    <r>
      <rPr>
        <b/>
        <sz val="10"/>
        <color indexed="17"/>
        <rFont val="Arial"/>
        <family val="2"/>
      </rPr>
      <t xml:space="preserve">   Income Statements</t>
    </r>
  </si>
  <si>
    <t xml:space="preserve">  Add:  Net Income, 2011</t>
  </si>
  <si>
    <r>
      <t>Table IC3.4</t>
    </r>
    <r>
      <rPr>
        <b/>
        <sz val="10"/>
        <color indexed="17"/>
        <rFont val="Arial"/>
        <family val="2"/>
      </rPr>
      <t xml:space="preserve">   Statement of Cash Flows, 2011</t>
    </r>
  </si>
  <si>
    <r>
      <t>AT operating income</t>
    </r>
    <r>
      <rPr>
        <b/>
        <vertAlign val="subscript"/>
        <sz val="10"/>
        <rFont val="Arial"/>
        <family val="2"/>
      </rPr>
      <t>11</t>
    </r>
    <r>
      <rPr>
        <b/>
        <sz val="10"/>
        <rFont val="Arial"/>
        <family val="2"/>
      </rPr>
      <t xml:space="preserve"> =</t>
    </r>
  </si>
  <si>
    <r>
      <t>AT operating income</t>
    </r>
    <r>
      <rPr>
        <b/>
        <vertAlign val="subscript"/>
        <sz val="10"/>
        <rFont val="Arial"/>
        <family val="2"/>
      </rPr>
      <t xml:space="preserve">10 </t>
    </r>
    <r>
      <rPr>
        <b/>
        <sz val="10"/>
        <rFont val="Arial"/>
        <family val="2"/>
      </rPr>
      <t>=</t>
    </r>
  </si>
  <si>
    <r>
      <t>AT operating income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 xml:space="preserve"> =</t>
    </r>
  </si>
  <si>
    <r>
      <t>NI</t>
    </r>
    <r>
      <rPr>
        <b/>
        <vertAlign val="subscript"/>
        <sz val="10"/>
        <rFont val="Arial"/>
        <family val="2"/>
      </rPr>
      <t>11</t>
    </r>
  </si>
  <si>
    <r>
      <t>NI</t>
    </r>
    <r>
      <rPr>
        <b/>
        <vertAlign val="subscript"/>
        <sz val="10"/>
        <rFont val="Arial"/>
        <family val="2"/>
      </rPr>
      <t>10</t>
    </r>
  </si>
  <si>
    <r>
      <t>FCF</t>
    </r>
    <r>
      <rPr>
        <b/>
        <vertAlign val="subscript"/>
        <sz val="10"/>
        <rFont val="Arial"/>
        <family val="2"/>
      </rPr>
      <t>11</t>
    </r>
    <r>
      <rPr>
        <b/>
        <sz val="10"/>
        <rFont val="Arial"/>
        <family val="2"/>
      </rPr>
      <t xml:space="preserve"> =</t>
    </r>
  </si>
  <si>
    <t>Balances, Dec. 31, 2010</t>
  </si>
  <si>
    <t>Balances, Dec. 31, 2011</t>
  </si>
  <si>
    <r>
      <t>Table IC3.3</t>
    </r>
    <r>
      <rPr>
        <b/>
        <sz val="10"/>
        <color indexed="17"/>
        <rFont val="Arial"/>
        <family val="2"/>
      </rPr>
      <t xml:space="preserve">   Statement of Stockholders' Equity, 2011</t>
    </r>
  </si>
  <si>
    <t xml:space="preserve">   Net Income</t>
  </si>
  <si>
    <t>Total operating exp. excl. depreciation and amortization</t>
  </si>
  <si>
    <t>Depreciation and amortization</t>
  </si>
  <si>
    <t xml:space="preserve">What effect did the expansion have on sales, after-tax operating income, net operating working capital (NOWC), and net income? </t>
  </si>
  <si>
    <r>
      <t xml:space="preserve">(Current liabilities </t>
    </r>
    <r>
      <rPr>
        <b/>
        <sz val="10"/>
        <rFont val="Calibri"/>
        <family val="2"/>
      </rPr>
      <t>–</t>
    </r>
    <r>
      <rPr>
        <b/>
        <sz val="10"/>
        <rFont val="Arial"/>
        <family val="2"/>
      </rPr>
      <t xml:space="preserve"> Notes payable)</t>
    </r>
  </si>
  <si>
    <r>
      <t xml:space="preserve"> NOWC</t>
    </r>
    <r>
      <rPr>
        <b/>
        <vertAlign val="subscript"/>
        <sz val="10"/>
        <color indexed="18"/>
        <rFont val="Arial"/>
        <family val="2"/>
      </rPr>
      <t>11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</si>
  <si>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r>
      <t>NOWC</t>
    </r>
    <r>
      <rPr>
        <b/>
        <vertAlign val="subscript"/>
        <sz val="10"/>
        <color indexed="18"/>
        <rFont val="Arial"/>
        <family val="2"/>
      </rPr>
      <t>11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</si>
  <si>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r>
      <t>NOWC</t>
    </r>
    <r>
      <rPr>
        <b/>
        <vertAlign val="subscript"/>
        <sz val="10"/>
        <color indexed="18"/>
        <rFont val="Arial"/>
        <family val="2"/>
      </rPr>
      <t>10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</si>
  <si>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t>Change in NOWC     =</t>
  </si>
  <si>
    <r>
      <t>NOWC</t>
    </r>
    <r>
      <rPr>
        <b/>
        <vertAlign val="subscript"/>
        <sz val="10"/>
        <rFont val="Arial"/>
        <family val="2"/>
      </rPr>
      <t>11</t>
    </r>
  </si>
  <si>
    <r>
      <t>NOWC</t>
    </r>
    <r>
      <rPr>
        <b/>
        <vertAlign val="subscript"/>
        <sz val="10"/>
        <rFont val="Arial"/>
        <family val="2"/>
      </rPr>
      <t>10</t>
    </r>
  </si>
  <si>
    <t>Depreciation</t>
  </si>
  <si>
    <r>
      <t xml:space="preserve">[Capital Expenditures +  </t>
    </r>
    <r>
      <rPr>
        <b/>
        <sz val="10"/>
        <rFont val="Calibri"/>
        <family val="2"/>
      </rPr>
      <t>Δ</t>
    </r>
    <r>
      <rPr>
        <b/>
        <sz val="10"/>
        <rFont val="Arial"/>
        <family val="2"/>
      </rPr>
      <t>NOWC]</t>
    </r>
  </si>
</sst>
</file>

<file path=xl/styles.xml><?xml version="1.0" encoding="utf-8"?>
<styleSheet xmlns="http://schemas.openxmlformats.org/spreadsheetml/2006/main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#,##0.0"/>
    <numFmt numFmtId="165" formatCode="&quot;$&quot;#,##0"/>
    <numFmt numFmtId="166" formatCode="&quot;$&quot;#,##0.0_);\(&quot;$&quot;#,##0.0\)"/>
    <numFmt numFmtId="167" formatCode="_(&quot;$&quot;* #,##0.000_);_(&quot;$&quot;* \(#,##0.000\);_(&quot;$&quot;* &quot;-&quot;???_);_(@_)"/>
  </numFmts>
  <fonts count="19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0"/>
      <color indexed="21"/>
      <name val="Arial"/>
      <family val="2"/>
    </font>
    <font>
      <b/>
      <sz val="12"/>
      <color indexed="17"/>
      <name val="Arial"/>
      <family val="2"/>
    </font>
    <font>
      <b/>
      <sz val="10"/>
      <color indexed="17"/>
      <name val="Arial"/>
      <family val="2"/>
    </font>
    <font>
      <b/>
      <i/>
      <sz val="10"/>
      <color indexed="17"/>
      <name val="Arial"/>
      <family val="2"/>
    </font>
    <font>
      <b/>
      <i/>
      <sz val="10"/>
      <name val="Arial"/>
      <family val="2"/>
    </font>
    <font>
      <b/>
      <u/>
      <sz val="10"/>
      <color indexed="17"/>
      <name val="Arial"/>
      <family val="2"/>
    </font>
    <font>
      <b/>
      <sz val="10"/>
      <color indexed="16"/>
      <name val="Arial"/>
      <family val="2"/>
    </font>
    <font>
      <b/>
      <vertAlign val="subscript"/>
      <sz val="10"/>
      <name val="Arial"/>
      <family val="2"/>
    </font>
    <font>
      <b/>
      <sz val="10"/>
      <color indexed="18"/>
      <name val="Arial"/>
      <family val="2"/>
    </font>
    <font>
      <b/>
      <sz val="14"/>
      <color indexed="16"/>
      <name val="Arial"/>
      <family val="2"/>
    </font>
    <font>
      <b/>
      <sz val="10"/>
      <name val="Calibri"/>
      <family val="2"/>
    </font>
    <font>
      <b/>
      <sz val="10"/>
      <color indexed="18"/>
      <name val="Calibri"/>
      <family val="2"/>
    </font>
    <font>
      <b/>
      <vertAlign val="subscript"/>
      <sz val="10"/>
      <color indexed="18"/>
      <name val="Arial"/>
      <family val="2"/>
    </font>
    <font>
      <b/>
      <sz val="10"/>
      <color rgb="FF92D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/>
      <right/>
      <top/>
      <bottom style="thin">
        <color indexed="17"/>
      </bottom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17"/>
      </top>
      <bottom/>
      <diagonal/>
    </border>
    <border>
      <left/>
      <right/>
      <top style="thin">
        <color indexed="17"/>
      </top>
      <bottom style="double">
        <color indexed="17"/>
      </bottom>
      <diagonal/>
    </border>
    <border>
      <left/>
      <right style="medium">
        <color indexed="17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17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17"/>
      </bottom>
      <diagonal/>
    </border>
    <border>
      <left/>
      <right style="thin">
        <color indexed="64"/>
      </right>
      <top/>
      <bottom style="medium">
        <color indexed="17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/>
      <right/>
      <top style="thin">
        <color indexed="17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quotePrefix="1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4" fillId="0" borderId="0" xfId="0" applyNumberFormat="1" applyFont="1" applyFill="1"/>
    <xf numFmtId="0" fontId="6" fillId="2" borderId="1" xfId="0" applyFont="1" applyFill="1" applyBorder="1"/>
    <xf numFmtId="0" fontId="7" fillId="2" borderId="2" xfId="0" applyNumberFormat="1" applyFont="1" applyFill="1" applyBorder="1" applyProtection="1">
      <protection locked="0"/>
    </xf>
    <xf numFmtId="0" fontId="7" fillId="2" borderId="2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7" fillId="2" borderId="4" xfId="0" applyFont="1" applyFill="1" applyBorder="1"/>
    <xf numFmtId="0" fontId="7" fillId="2" borderId="0" xfId="0" applyNumberFormat="1" applyFont="1" applyFill="1" applyBorder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5" xfId="0" applyFont="1" applyFill="1" applyBorder="1" applyProtection="1">
      <protection locked="0"/>
    </xf>
    <xf numFmtId="0" fontId="6" fillId="2" borderId="4" xfId="0" applyFont="1" applyFill="1" applyBorder="1"/>
    <xf numFmtId="0" fontId="7" fillId="2" borderId="0" xfId="0" applyNumberFormat="1" applyFont="1" applyFill="1" applyBorder="1"/>
    <xf numFmtId="164" fontId="7" fillId="2" borderId="0" xfId="0" applyNumberFormat="1" applyFont="1" applyFill="1" applyBorder="1"/>
    <xf numFmtId="0" fontId="7" fillId="2" borderId="0" xfId="0" applyFont="1" applyFill="1" applyBorder="1"/>
    <xf numFmtId="0" fontId="7" fillId="2" borderId="5" xfId="0" applyFont="1" applyFill="1" applyBorder="1"/>
    <xf numFmtId="0" fontId="7" fillId="2" borderId="4" xfId="0" applyNumberFormat="1" applyFont="1" applyFill="1" applyBorder="1"/>
    <xf numFmtId="0" fontId="8" fillId="2" borderId="4" xfId="0" applyFont="1" applyFill="1" applyBorder="1"/>
    <xf numFmtId="0" fontId="7" fillId="2" borderId="2" xfId="0" applyNumberFormat="1" applyFont="1" applyFill="1" applyBorder="1"/>
    <xf numFmtId="6" fontId="7" fillId="2" borderId="0" xfId="0" applyNumberFormat="1" applyFont="1" applyFill="1" applyBorder="1"/>
    <xf numFmtId="37" fontId="7" fillId="2" borderId="0" xfId="0" applyNumberFormat="1" applyFont="1" applyFill="1" applyBorder="1"/>
    <xf numFmtId="37" fontId="7" fillId="2" borderId="6" xfId="0" applyNumberFormat="1" applyFont="1" applyFill="1" applyBorder="1"/>
    <xf numFmtId="0" fontId="2" fillId="0" borderId="0" xfId="0" applyFont="1" applyFill="1" applyBorder="1"/>
    <xf numFmtId="165" fontId="7" fillId="2" borderId="0" xfId="0" applyNumberFormat="1" applyFont="1" applyFill="1" applyBorder="1"/>
    <xf numFmtId="6" fontId="2" fillId="0" borderId="0" xfId="0" applyNumberFormat="1" applyFont="1" applyFill="1" applyBorder="1"/>
    <xf numFmtId="0" fontId="2" fillId="0" borderId="0" xfId="0" applyFont="1" applyFill="1" applyAlignment="1" applyProtection="1">
      <alignment horizontal="center"/>
      <protection locked="0"/>
    </xf>
    <xf numFmtId="0" fontId="7" fillId="2" borderId="4" xfId="0" quotePrefix="1" applyFont="1" applyFill="1" applyBorder="1" applyAlignment="1">
      <alignment horizontal="left"/>
    </xf>
    <xf numFmtId="9" fontId="7" fillId="2" borderId="0" xfId="1" applyFont="1" applyFill="1" applyBorder="1"/>
    <xf numFmtId="0" fontId="9" fillId="0" borderId="0" xfId="0" applyFont="1" applyFill="1"/>
    <xf numFmtId="0" fontId="10" fillId="2" borderId="4" xfId="0" applyFont="1" applyFill="1" applyBorder="1"/>
    <xf numFmtId="166" fontId="7" fillId="2" borderId="0" xfId="0" applyNumberFormat="1" applyFont="1" applyFill="1" applyBorder="1"/>
    <xf numFmtId="38" fontId="7" fillId="2" borderId="0" xfId="0" applyNumberFormat="1" applyFont="1" applyFill="1" applyBorder="1"/>
    <xf numFmtId="8" fontId="7" fillId="2" borderId="0" xfId="0" applyNumberFormat="1" applyFont="1" applyFill="1"/>
    <xf numFmtId="0" fontId="7" fillId="2" borderId="7" xfId="0" applyFont="1" applyFill="1" applyBorder="1"/>
    <xf numFmtId="0" fontId="7" fillId="2" borderId="8" xfId="0" applyFont="1" applyFill="1" applyBorder="1"/>
    <xf numFmtId="0" fontId="11" fillId="0" borderId="9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5" fontId="2" fillId="0" borderId="0" xfId="0" applyNumberFormat="1" applyFont="1" applyFill="1"/>
    <xf numFmtId="6" fontId="2" fillId="0" borderId="0" xfId="0" applyNumberFormat="1" applyFont="1" applyFill="1"/>
    <xf numFmtId="5" fontId="2" fillId="0" borderId="0" xfId="0" applyNumberFormat="1" applyFont="1" applyFill="1" applyAlignment="1">
      <alignment horizontal="center"/>
    </xf>
    <xf numFmtId="165" fontId="11" fillId="3" borderId="10" xfId="0" applyNumberFormat="1" applyFont="1" applyFill="1" applyBorder="1"/>
    <xf numFmtId="5" fontId="11" fillId="3" borderId="10" xfId="0" applyNumberFormat="1" applyFont="1" applyFill="1" applyBorder="1"/>
    <xf numFmtId="0" fontId="11" fillId="3" borderId="11" xfId="0" applyFont="1" applyFill="1" applyBorder="1"/>
    <xf numFmtId="0" fontId="11" fillId="3" borderId="12" xfId="0" applyFont="1" applyFill="1" applyBorder="1"/>
    <xf numFmtId="0" fontId="4" fillId="0" borderId="0" xfId="0" applyFont="1" applyFill="1" applyAlignment="1">
      <alignment horizontal="left" vertical="center" wrapText="1"/>
    </xf>
    <xf numFmtId="0" fontId="18" fillId="0" borderId="0" xfId="0" applyFont="1" applyFill="1"/>
    <xf numFmtId="42" fontId="7" fillId="2" borderId="0" xfId="0" applyNumberFormat="1" applyFont="1" applyFill="1" applyBorder="1"/>
    <xf numFmtId="42" fontId="7" fillId="2" borderId="5" xfId="0" applyNumberFormat="1" applyFont="1" applyFill="1" applyBorder="1"/>
    <xf numFmtId="42" fontId="7" fillId="2" borderId="13" xfId="0" applyNumberFormat="1" applyFont="1" applyFill="1" applyBorder="1"/>
    <xf numFmtId="44" fontId="7" fillId="2" borderId="0" xfId="0" applyNumberFormat="1" applyFont="1" applyFill="1" applyBorder="1"/>
    <xf numFmtId="41" fontId="7" fillId="2" borderId="0" xfId="0" applyNumberFormat="1" applyFont="1" applyFill="1" applyBorder="1"/>
    <xf numFmtId="41" fontId="7" fillId="2" borderId="5" xfId="0" applyNumberFormat="1" applyFont="1" applyFill="1" applyBorder="1"/>
    <xf numFmtId="41" fontId="7" fillId="2" borderId="6" xfId="0" applyNumberFormat="1" applyFont="1" applyFill="1" applyBorder="1"/>
    <xf numFmtId="42" fontId="7" fillId="2" borderId="14" xfId="0" applyNumberFormat="1" applyFont="1" applyFill="1" applyBorder="1"/>
    <xf numFmtId="42" fontId="7" fillId="2" borderId="15" xfId="0" applyNumberFormat="1" applyFont="1" applyFill="1" applyBorder="1"/>
    <xf numFmtId="0" fontId="7" fillId="2" borderId="0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left"/>
    </xf>
    <xf numFmtId="10" fontId="7" fillId="2" borderId="0" xfId="0" applyNumberFormat="1" applyFont="1" applyFill="1" applyBorder="1"/>
    <xf numFmtId="167" fontId="7" fillId="2" borderId="0" xfId="0" applyNumberFormat="1" applyFont="1" applyFill="1" applyBorder="1"/>
    <xf numFmtId="3" fontId="7" fillId="2" borderId="17" xfId="0" applyNumberFormat="1" applyFont="1" applyFill="1" applyBorder="1" applyAlignment="1">
      <alignment horizontal="left"/>
    </xf>
    <xf numFmtId="42" fontId="7" fillId="2" borderId="17" xfId="0" applyNumberFormat="1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/>
    </xf>
    <xf numFmtId="42" fontId="7" fillId="2" borderId="17" xfId="0" applyNumberFormat="1" applyFont="1" applyFill="1" applyBorder="1"/>
    <xf numFmtId="38" fontId="7" fillId="2" borderId="19" xfId="0" applyNumberFormat="1" applyFont="1" applyFill="1" applyBorder="1"/>
    <xf numFmtId="42" fontId="7" fillId="2" borderId="20" xfId="0" applyNumberFormat="1" applyFont="1" applyFill="1" applyBorder="1"/>
    <xf numFmtId="0" fontId="7" fillId="2" borderId="21" xfId="0" applyFont="1" applyFill="1" applyBorder="1"/>
    <xf numFmtId="42" fontId="7" fillId="2" borderId="22" xfId="0" applyNumberFormat="1" applyFont="1" applyFill="1" applyBorder="1"/>
    <xf numFmtId="42" fontId="7" fillId="2" borderId="23" xfId="0" applyNumberFormat="1" applyFont="1" applyFill="1" applyBorder="1"/>
    <xf numFmtId="0" fontId="2" fillId="0" borderId="0" xfId="0" quotePrefix="1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42" fontId="2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5" fontId="2" fillId="0" borderId="0" xfId="0" applyNumberFormat="1" applyFont="1" applyFill="1" applyBorder="1"/>
    <xf numFmtId="5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0" fontId="13" fillId="0" borderId="0" xfId="0" applyFont="1" applyFill="1" applyAlignment="1">
      <alignment horizontal="center"/>
    </xf>
    <xf numFmtId="42" fontId="2" fillId="0" borderId="0" xfId="0" applyNumberFormat="1" applyFont="1" applyFill="1" applyBorder="1"/>
    <xf numFmtId="38" fontId="2" fillId="0" borderId="0" xfId="0" applyNumberFormat="1" applyFont="1" applyFill="1"/>
    <xf numFmtId="0" fontId="7" fillId="4" borderId="3" xfId="0" applyFont="1" applyFill="1" applyBorder="1" applyProtection="1">
      <protection locked="0"/>
    </xf>
    <xf numFmtId="22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7" fillId="2" borderId="1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3</xdr:row>
      <xdr:rowOff>0</xdr:rowOff>
    </xdr:from>
    <xdr:to>
      <xdr:col>7</xdr:col>
      <xdr:colOff>742950</xdr:colOff>
      <xdr:row>3</xdr:row>
      <xdr:rowOff>0</xdr:rowOff>
    </xdr:to>
    <xdr:sp macro="" textlink="">
      <xdr:nvSpPr>
        <xdr:cNvPr id="1195" name="Line 32"/>
        <xdr:cNvSpPr>
          <a:spLocks noChangeShapeType="1"/>
        </xdr:cNvSpPr>
      </xdr:nvSpPr>
      <xdr:spPr bwMode="auto">
        <a:xfrm>
          <a:off x="5019675" y="552450"/>
          <a:ext cx="12192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466725</xdr:colOff>
      <xdr:row>3</xdr:row>
      <xdr:rowOff>0</xdr:rowOff>
    </xdr:from>
    <xdr:to>
      <xdr:col>7</xdr:col>
      <xdr:colOff>723900</xdr:colOff>
      <xdr:row>3</xdr:row>
      <xdr:rowOff>0</xdr:rowOff>
    </xdr:to>
    <xdr:sp macro="" textlink="">
      <xdr:nvSpPr>
        <xdr:cNvPr id="1196" name="Line 33"/>
        <xdr:cNvSpPr>
          <a:spLocks noChangeShapeType="1"/>
        </xdr:cNvSpPr>
      </xdr:nvSpPr>
      <xdr:spPr bwMode="auto">
        <a:xfrm>
          <a:off x="5229225" y="552450"/>
          <a:ext cx="9906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171450</xdr:colOff>
      <xdr:row>3</xdr:row>
      <xdr:rowOff>0</xdr:rowOff>
    </xdr:from>
    <xdr:to>
      <xdr:col>7</xdr:col>
      <xdr:colOff>733425</xdr:colOff>
      <xdr:row>3</xdr:row>
      <xdr:rowOff>0</xdr:rowOff>
    </xdr:to>
    <xdr:sp macro="" textlink="">
      <xdr:nvSpPr>
        <xdr:cNvPr id="1197" name="Line 34"/>
        <xdr:cNvSpPr>
          <a:spLocks noChangeShapeType="1"/>
        </xdr:cNvSpPr>
      </xdr:nvSpPr>
      <xdr:spPr bwMode="auto">
        <a:xfrm>
          <a:off x="4933950" y="552450"/>
          <a:ext cx="12954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247650</xdr:colOff>
      <xdr:row>3</xdr:row>
      <xdr:rowOff>0</xdr:rowOff>
    </xdr:from>
    <xdr:to>
      <xdr:col>7</xdr:col>
      <xdr:colOff>704850</xdr:colOff>
      <xdr:row>3</xdr:row>
      <xdr:rowOff>0</xdr:rowOff>
    </xdr:to>
    <xdr:sp macro="" textlink="">
      <xdr:nvSpPr>
        <xdr:cNvPr id="1198" name="Line 35"/>
        <xdr:cNvSpPr>
          <a:spLocks noChangeShapeType="1"/>
        </xdr:cNvSpPr>
      </xdr:nvSpPr>
      <xdr:spPr bwMode="auto">
        <a:xfrm>
          <a:off x="5010150" y="552450"/>
          <a:ext cx="119062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114300</xdr:colOff>
      <xdr:row>3</xdr:row>
      <xdr:rowOff>0</xdr:rowOff>
    </xdr:from>
    <xdr:to>
      <xdr:col>7</xdr:col>
      <xdr:colOff>495300</xdr:colOff>
      <xdr:row>3</xdr:row>
      <xdr:rowOff>0</xdr:rowOff>
    </xdr:to>
    <xdr:sp macro="" textlink="">
      <xdr:nvSpPr>
        <xdr:cNvPr id="1199" name="Line 36"/>
        <xdr:cNvSpPr>
          <a:spLocks noChangeShapeType="1"/>
        </xdr:cNvSpPr>
      </xdr:nvSpPr>
      <xdr:spPr bwMode="auto">
        <a:xfrm>
          <a:off x="4876800" y="552450"/>
          <a:ext cx="111442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0</xdr:col>
      <xdr:colOff>200025</xdr:colOff>
      <xdr:row>3</xdr:row>
      <xdr:rowOff>0</xdr:rowOff>
    </xdr:from>
    <xdr:to>
      <xdr:col>2</xdr:col>
      <xdr:colOff>514350</xdr:colOff>
      <xdr:row>3</xdr:row>
      <xdr:rowOff>0</xdr:rowOff>
    </xdr:to>
    <xdr:sp macro="" textlink="">
      <xdr:nvSpPr>
        <xdr:cNvPr id="1200" name="Line 37"/>
        <xdr:cNvSpPr>
          <a:spLocks noChangeShapeType="1"/>
        </xdr:cNvSpPr>
      </xdr:nvSpPr>
      <xdr:spPr bwMode="auto">
        <a:xfrm>
          <a:off x="200025" y="552450"/>
          <a:ext cx="18669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371475</xdr:colOff>
      <xdr:row>1</xdr:row>
      <xdr:rowOff>95250</xdr:rowOff>
    </xdr:from>
    <xdr:to>
      <xdr:col>7</xdr:col>
      <xdr:colOff>733425</xdr:colOff>
      <xdr:row>1</xdr:row>
      <xdr:rowOff>95250</xdr:rowOff>
    </xdr:to>
    <xdr:sp macro="" textlink="">
      <xdr:nvSpPr>
        <xdr:cNvPr id="1201" name="Line 38"/>
        <xdr:cNvSpPr>
          <a:spLocks noChangeShapeType="1"/>
        </xdr:cNvSpPr>
      </xdr:nvSpPr>
      <xdr:spPr bwMode="auto">
        <a:xfrm>
          <a:off x="5133975" y="257175"/>
          <a:ext cx="109537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10</xdr:col>
      <xdr:colOff>104775</xdr:colOff>
      <xdr:row>21</xdr:row>
      <xdr:rowOff>76200</xdr:rowOff>
    </xdr:from>
    <xdr:to>
      <xdr:col>10</xdr:col>
      <xdr:colOff>638175</xdr:colOff>
      <xdr:row>21</xdr:row>
      <xdr:rowOff>76200</xdr:rowOff>
    </xdr:to>
    <xdr:sp macro="" textlink="">
      <xdr:nvSpPr>
        <xdr:cNvPr id="1202" name="Line 39"/>
        <xdr:cNvSpPr>
          <a:spLocks noChangeShapeType="1"/>
        </xdr:cNvSpPr>
      </xdr:nvSpPr>
      <xdr:spPr bwMode="auto">
        <a:xfrm>
          <a:off x="7972425" y="3848100"/>
          <a:ext cx="5334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3"/>
  <sheetViews>
    <sheetView tabSelected="1" zoomScaleNormal="100" zoomScaleSheetLayoutView="100" workbookViewId="0"/>
  </sheetViews>
  <sheetFormatPr defaultColWidth="11" defaultRowHeight="12.75"/>
  <cols>
    <col min="1" max="1" width="11.140625" style="1" customWidth="1"/>
    <col min="2" max="2" width="12.140625" style="2" customWidth="1"/>
    <col min="3" max="3" width="12" style="1" customWidth="1"/>
    <col min="4" max="4" width="9.85546875" style="1" customWidth="1"/>
    <col min="5" max="5" width="11" style="1" customWidth="1"/>
    <col min="6" max="6" width="13.28515625" style="1" customWidth="1"/>
    <col min="7" max="7" width="11" style="1" customWidth="1"/>
    <col min="8" max="8" width="13.5703125" style="1" customWidth="1"/>
    <col min="9" max="9" width="9.140625" style="1" customWidth="1"/>
    <col min="10" max="10" width="8.28515625" style="1" customWidth="1"/>
    <col min="11" max="16384" width="11" style="1"/>
  </cols>
  <sheetData>
    <row r="1" spans="1:12">
      <c r="A1" s="1" t="s">
        <v>35</v>
      </c>
      <c r="D1" s="88">
        <f ca="1">NOW()</f>
        <v>40582.525568750003</v>
      </c>
      <c r="E1" s="88"/>
      <c r="H1" s="3">
        <v>40582</v>
      </c>
    </row>
    <row r="2" spans="1:12">
      <c r="J2" s="4"/>
    </row>
    <row r="3" spans="1:12" s="5" customFormat="1" ht="18">
      <c r="A3" s="93" t="s">
        <v>38</v>
      </c>
      <c r="B3" s="93"/>
      <c r="C3" s="93"/>
      <c r="D3" s="93"/>
      <c r="E3" s="93"/>
      <c r="F3" s="93"/>
      <c r="G3" s="93"/>
      <c r="H3" s="93"/>
      <c r="J3" s="4"/>
    </row>
    <row r="4" spans="1:12" s="5" customFormat="1" ht="27.75" customHeight="1">
      <c r="A4" s="90" t="s">
        <v>37</v>
      </c>
      <c r="B4" s="90"/>
      <c r="C4" s="90"/>
      <c r="D4" s="90"/>
      <c r="E4" s="90"/>
      <c r="F4" s="90"/>
      <c r="G4" s="90"/>
      <c r="H4" s="90"/>
      <c r="J4" s="4"/>
      <c r="K4" s="1"/>
      <c r="L4" s="1"/>
    </row>
    <row r="5" spans="1:12" s="5" customFormat="1" ht="13.5" thickBot="1">
      <c r="A5" s="6"/>
      <c r="B5" s="7"/>
      <c r="J5" s="4"/>
      <c r="K5" s="1"/>
      <c r="L5" s="1"/>
    </row>
    <row r="6" spans="1:12" ht="15.75">
      <c r="A6" s="8" t="s">
        <v>36</v>
      </c>
      <c r="B6" s="9"/>
      <c r="C6" s="10"/>
      <c r="D6" s="10"/>
      <c r="E6" s="10"/>
      <c r="F6" s="10"/>
      <c r="G6" s="10"/>
      <c r="H6" s="87"/>
      <c r="J6" s="11"/>
    </row>
    <row r="7" spans="1:12">
      <c r="A7" s="12"/>
      <c r="B7" s="13"/>
      <c r="C7" s="14"/>
      <c r="D7" s="14"/>
      <c r="E7" s="14"/>
      <c r="F7" s="14"/>
      <c r="G7" s="14"/>
      <c r="H7" s="15"/>
      <c r="J7" s="11"/>
    </row>
    <row r="8" spans="1:12" ht="15.75">
      <c r="A8" s="16" t="s">
        <v>79</v>
      </c>
      <c r="B8" s="17"/>
      <c r="C8" s="18"/>
      <c r="D8" s="18"/>
      <c r="E8" s="18"/>
      <c r="F8" s="19"/>
      <c r="G8" s="17"/>
      <c r="H8" s="20"/>
      <c r="J8" s="11"/>
    </row>
    <row r="9" spans="1:12" ht="13.5" thickBot="1">
      <c r="A9" s="21"/>
      <c r="B9" s="17"/>
      <c r="C9" s="17"/>
      <c r="D9" s="17"/>
      <c r="E9" s="17"/>
      <c r="F9" s="17">
        <v>2011</v>
      </c>
      <c r="G9" s="17">
        <f>F9-1</f>
        <v>2010</v>
      </c>
      <c r="H9" s="20"/>
    </row>
    <row r="10" spans="1:12">
      <c r="A10" s="22" t="s">
        <v>2</v>
      </c>
      <c r="B10" s="17"/>
      <c r="C10" s="19"/>
      <c r="D10" s="19"/>
      <c r="E10" s="19"/>
      <c r="F10" s="23"/>
      <c r="G10" s="23"/>
      <c r="H10" s="20"/>
    </row>
    <row r="11" spans="1:12">
      <c r="A11" s="12" t="s">
        <v>39</v>
      </c>
      <c r="B11" s="17"/>
      <c r="C11" s="19"/>
      <c r="D11" s="19"/>
      <c r="E11" s="19"/>
      <c r="F11" s="51">
        <v>7282</v>
      </c>
      <c r="G11" s="51">
        <v>57600</v>
      </c>
      <c r="H11" s="20"/>
    </row>
    <row r="12" spans="1:12">
      <c r="A12" s="12" t="s">
        <v>3</v>
      </c>
      <c r="B12" s="17"/>
      <c r="C12" s="19"/>
      <c r="D12" s="19"/>
      <c r="E12" s="19"/>
      <c r="F12" s="25">
        <v>632160</v>
      </c>
      <c r="G12" s="25">
        <v>351200</v>
      </c>
      <c r="H12" s="20"/>
    </row>
    <row r="13" spans="1:12">
      <c r="A13" s="12" t="s">
        <v>4</v>
      </c>
      <c r="B13" s="17"/>
      <c r="C13" s="19"/>
      <c r="D13" s="19"/>
      <c r="E13" s="19"/>
      <c r="F13" s="26">
        <v>1287360</v>
      </c>
      <c r="G13" s="26">
        <v>715200</v>
      </c>
      <c r="H13" s="20"/>
      <c r="K13" s="27"/>
    </row>
    <row r="14" spans="1:12">
      <c r="A14" s="12" t="s">
        <v>44</v>
      </c>
      <c r="B14" s="17"/>
      <c r="C14" s="19"/>
      <c r="D14" s="19"/>
      <c r="E14" s="19"/>
      <c r="F14" s="51">
        <f>SUM(F11:F13)</f>
        <v>1926802</v>
      </c>
      <c r="G14" s="51">
        <f>SUM(G11:G13)</f>
        <v>1124000</v>
      </c>
      <c r="H14" s="20"/>
      <c r="K14" s="27"/>
    </row>
    <row r="15" spans="1:12">
      <c r="A15" s="12" t="s">
        <v>33</v>
      </c>
      <c r="B15" s="17"/>
      <c r="C15" s="19"/>
      <c r="D15" s="19"/>
      <c r="E15" s="19"/>
      <c r="F15" s="25">
        <v>1202950</v>
      </c>
      <c r="G15" s="25">
        <v>491000</v>
      </c>
      <c r="H15" s="20"/>
      <c r="K15" s="27"/>
    </row>
    <row r="16" spans="1:12">
      <c r="A16" s="12" t="s">
        <v>40</v>
      </c>
      <c r="B16" s="17"/>
      <c r="C16" s="19"/>
      <c r="D16" s="19"/>
      <c r="E16" s="19"/>
      <c r="F16" s="26">
        <v>263160</v>
      </c>
      <c r="G16" s="26">
        <v>146200</v>
      </c>
      <c r="H16" s="20"/>
      <c r="K16" s="27"/>
    </row>
    <row r="17" spans="1:11">
      <c r="A17" s="12" t="s">
        <v>45</v>
      </c>
      <c r="B17" s="17"/>
      <c r="C17" s="19"/>
      <c r="D17" s="19"/>
      <c r="E17" s="19"/>
      <c r="F17" s="51">
        <f>F15-F16</f>
        <v>939790</v>
      </c>
      <c r="G17" s="51">
        <f>G15-G16</f>
        <v>344800</v>
      </c>
      <c r="H17" s="20"/>
      <c r="K17" s="27"/>
    </row>
    <row r="18" spans="1:11" ht="13.5" thickBot="1">
      <c r="A18" s="12" t="s">
        <v>5</v>
      </c>
      <c r="B18" s="17"/>
      <c r="C18" s="19"/>
      <c r="D18" s="19"/>
      <c r="E18" s="19"/>
      <c r="F18" s="58">
        <f>SUM(F14,F17)</f>
        <v>2866592</v>
      </c>
      <c r="G18" s="58">
        <f>SUM(G14,G17)</f>
        <v>1468800</v>
      </c>
      <c r="H18" s="20"/>
      <c r="J18" s="11"/>
      <c r="K18" s="27"/>
    </row>
    <row r="19" spans="1:11" ht="13.5" thickTop="1">
      <c r="A19" s="12"/>
      <c r="B19" s="17"/>
      <c r="C19" s="19"/>
      <c r="D19" s="19"/>
      <c r="E19" s="19"/>
      <c r="F19" s="28"/>
      <c r="G19" s="19"/>
      <c r="H19" s="20"/>
      <c r="J19" s="11"/>
      <c r="K19" s="29"/>
    </row>
    <row r="20" spans="1:11">
      <c r="A20" s="22" t="s">
        <v>6</v>
      </c>
      <c r="B20" s="17"/>
      <c r="C20" s="19"/>
      <c r="D20" s="19"/>
      <c r="E20" s="19"/>
      <c r="F20" s="28"/>
      <c r="G20" s="19"/>
      <c r="H20" s="20"/>
      <c r="J20" s="11"/>
      <c r="K20" s="27"/>
    </row>
    <row r="21" spans="1:11">
      <c r="A21" s="12" t="s">
        <v>7</v>
      </c>
      <c r="B21" s="17"/>
      <c r="C21" s="19"/>
      <c r="D21" s="19"/>
      <c r="E21" s="19"/>
      <c r="F21" s="51">
        <v>524160</v>
      </c>
      <c r="G21" s="51">
        <v>145600</v>
      </c>
      <c r="H21" s="20"/>
      <c r="J21" s="11"/>
      <c r="K21" s="29"/>
    </row>
    <row r="22" spans="1:11">
      <c r="A22" s="12" t="s">
        <v>8</v>
      </c>
      <c r="B22" s="17"/>
      <c r="C22" s="19"/>
      <c r="D22" s="19"/>
      <c r="E22" s="19"/>
      <c r="F22" s="25">
        <v>636808</v>
      </c>
      <c r="G22" s="25">
        <v>200000</v>
      </c>
      <c r="H22" s="20"/>
      <c r="J22" s="11"/>
      <c r="K22" s="27"/>
    </row>
    <row r="23" spans="1:11">
      <c r="A23" s="12" t="s">
        <v>9</v>
      </c>
      <c r="B23" s="17"/>
      <c r="C23" s="19"/>
      <c r="D23" s="19"/>
      <c r="E23" s="19"/>
      <c r="F23" s="25">
        <v>489600</v>
      </c>
      <c r="G23" s="25">
        <v>136000</v>
      </c>
      <c r="H23" s="20"/>
      <c r="I23" s="11"/>
      <c r="J23" s="11"/>
      <c r="K23" s="27"/>
    </row>
    <row r="24" spans="1:11">
      <c r="A24" s="12" t="s">
        <v>46</v>
      </c>
      <c r="B24" s="17"/>
      <c r="C24" s="19"/>
      <c r="D24" s="19"/>
      <c r="E24" s="19"/>
      <c r="F24" s="53">
        <f>SUM(F21:F23)</f>
        <v>1650568</v>
      </c>
      <c r="G24" s="53">
        <f>SUM(G21:G23)</f>
        <v>481600</v>
      </c>
      <c r="H24" s="20"/>
      <c r="I24" s="11"/>
    </row>
    <row r="25" spans="1:11">
      <c r="A25" s="12" t="s">
        <v>47</v>
      </c>
      <c r="B25" s="17"/>
      <c r="C25" s="19"/>
      <c r="D25" s="19"/>
      <c r="E25" s="19"/>
      <c r="F25" s="26">
        <v>723432</v>
      </c>
      <c r="G25" s="26">
        <v>323432</v>
      </c>
      <c r="H25" s="20"/>
      <c r="I25" s="11"/>
    </row>
    <row r="26" spans="1:11">
      <c r="A26" s="12" t="s">
        <v>10</v>
      </c>
      <c r="B26" s="17"/>
      <c r="C26" s="19"/>
      <c r="D26" s="19"/>
      <c r="E26" s="19"/>
      <c r="F26" s="51">
        <f>SUM(F24:F25)</f>
        <v>2374000</v>
      </c>
      <c r="G26" s="51">
        <f>SUM(G24:G25)</f>
        <v>805032</v>
      </c>
      <c r="H26" s="20"/>
      <c r="I26" s="30"/>
    </row>
    <row r="27" spans="1:11">
      <c r="A27" s="12" t="s">
        <v>28</v>
      </c>
      <c r="B27" s="17"/>
      <c r="C27" s="19"/>
      <c r="D27" s="19"/>
      <c r="E27" s="19"/>
      <c r="F27" s="25">
        <v>460000</v>
      </c>
      <c r="G27" s="25">
        <v>460000</v>
      </c>
      <c r="H27" s="20"/>
      <c r="I27" s="11"/>
    </row>
    <row r="28" spans="1:11">
      <c r="A28" s="12" t="s">
        <v>11</v>
      </c>
      <c r="B28" s="17"/>
      <c r="C28" s="19"/>
      <c r="D28" s="19"/>
      <c r="E28" s="19"/>
      <c r="F28" s="25">
        <v>32592</v>
      </c>
      <c r="G28" s="25">
        <v>203768</v>
      </c>
      <c r="H28" s="20"/>
      <c r="I28" s="30"/>
    </row>
    <row r="29" spans="1:11">
      <c r="A29" s="12" t="s">
        <v>48</v>
      </c>
      <c r="B29" s="17"/>
      <c r="C29" s="19"/>
      <c r="D29" s="19"/>
      <c r="E29" s="19"/>
      <c r="F29" s="74">
        <f>SUM(F27:F28)</f>
        <v>492592</v>
      </c>
      <c r="G29" s="74">
        <f>SUM(G27:G28)</f>
        <v>663768</v>
      </c>
      <c r="H29" s="20"/>
    </row>
    <row r="30" spans="1:11" ht="13.5" thickBot="1">
      <c r="A30" s="12" t="s">
        <v>12</v>
      </c>
      <c r="B30" s="17"/>
      <c r="C30" s="19"/>
      <c r="D30" s="19"/>
      <c r="E30" s="19"/>
      <c r="F30" s="58">
        <f>SUM(F26,F29)</f>
        <v>2866592</v>
      </c>
      <c r="G30" s="58">
        <f>SUM(G26,G29)</f>
        <v>1468800</v>
      </c>
      <c r="H30" s="20"/>
    </row>
    <row r="31" spans="1:11" ht="13.5" thickTop="1">
      <c r="A31" s="12"/>
      <c r="B31" s="19"/>
      <c r="C31" s="19"/>
      <c r="D31" s="19"/>
      <c r="E31" s="19"/>
      <c r="F31" s="19"/>
      <c r="G31" s="19"/>
      <c r="H31" s="20"/>
    </row>
    <row r="32" spans="1:11" ht="16.5" thickBot="1">
      <c r="A32" s="16" t="s">
        <v>80</v>
      </c>
      <c r="B32" s="17"/>
      <c r="C32" s="19"/>
      <c r="D32" s="19"/>
      <c r="E32" s="19"/>
      <c r="F32" s="17">
        <f>F9</f>
        <v>2011</v>
      </c>
      <c r="G32" s="19">
        <f>G9</f>
        <v>2010</v>
      </c>
      <c r="H32" s="20"/>
    </row>
    <row r="33" spans="1:9">
      <c r="A33" s="12"/>
      <c r="B33" s="17"/>
      <c r="C33" s="19"/>
      <c r="D33" s="19"/>
      <c r="E33" s="19"/>
      <c r="F33" s="23"/>
      <c r="G33" s="23"/>
      <c r="H33" s="20"/>
    </row>
    <row r="34" spans="1:9">
      <c r="A34" s="12" t="s">
        <v>43</v>
      </c>
      <c r="B34" s="17"/>
      <c r="C34" s="19"/>
      <c r="D34" s="19"/>
      <c r="E34" s="19"/>
      <c r="F34" s="51">
        <v>6034000</v>
      </c>
      <c r="G34" s="51">
        <v>3432000</v>
      </c>
      <c r="H34" s="20"/>
    </row>
    <row r="35" spans="1:9">
      <c r="A35" s="12" t="s">
        <v>23</v>
      </c>
      <c r="B35" s="17"/>
      <c r="C35" s="19"/>
      <c r="D35" s="19"/>
      <c r="E35" s="19"/>
      <c r="F35" s="55">
        <v>5528000</v>
      </c>
      <c r="G35" s="55">
        <v>2864000</v>
      </c>
      <c r="H35" s="20"/>
    </row>
    <row r="36" spans="1:9">
      <c r="A36" s="12" t="s">
        <v>24</v>
      </c>
      <c r="B36" s="17"/>
      <c r="C36" s="19"/>
      <c r="D36" s="19"/>
      <c r="E36" s="19"/>
      <c r="F36" s="57">
        <v>519988</v>
      </c>
      <c r="G36" s="57">
        <v>358672</v>
      </c>
      <c r="H36" s="20"/>
      <c r="I36" s="4"/>
    </row>
    <row r="37" spans="1:9">
      <c r="A37" s="12" t="s">
        <v>93</v>
      </c>
      <c r="B37" s="17"/>
      <c r="C37" s="19"/>
      <c r="D37" s="19"/>
      <c r="E37" s="19"/>
      <c r="F37" s="51">
        <f>SUM(F35:F36)</f>
        <v>6047988</v>
      </c>
      <c r="G37" s="51">
        <f>SUM(G35:G36)</f>
        <v>3222672</v>
      </c>
      <c r="H37" s="20"/>
      <c r="I37" s="4"/>
    </row>
    <row r="38" spans="1:9">
      <c r="A38" s="12" t="s">
        <v>94</v>
      </c>
      <c r="B38" s="17"/>
      <c r="C38" s="19"/>
      <c r="D38" s="19"/>
      <c r="E38" s="19"/>
      <c r="F38" s="57">
        <v>116960</v>
      </c>
      <c r="G38" s="57">
        <v>18900</v>
      </c>
      <c r="H38" s="20"/>
      <c r="I38" s="4"/>
    </row>
    <row r="39" spans="1:9">
      <c r="A39" s="12" t="s">
        <v>0</v>
      </c>
      <c r="B39" s="17"/>
      <c r="C39" s="19"/>
      <c r="D39" s="19"/>
      <c r="E39" s="19"/>
      <c r="F39" s="51">
        <f>F34-F37-F38</f>
        <v>-130948</v>
      </c>
      <c r="G39" s="51">
        <f>G34-G37-G38</f>
        <v>190428</v>
      </c>
      <c r="H39" s="20"/>
      <c r="I39" s="4"/>
    </row>
    <row r="40" spans="1:9">
      <c r="A40" s="12" t="s">
        <v>41</v>
      </c>
      <c r="B40" s="19"/>
      <c r="C40" s="19"/>
      <c r="D40" s="19"/>
      <c r="E40" s="19"/>
      <c r="F40" s="57">
        <v>136012</v>
      </c>
      <c r="G40" s="57">
        <v>43828</v>
      </c>
      <c r="H40" s="20"/>
    </row>
    <row r="41" spans="1:9">
      <c r="A41" s="12" t="s">
        <v>1</v>
      </c>
      <c r="B41" s="17"/>
      <c r="C41" s="19"/>
      <c r="D41" s="19"/>
      <c r="E41" s="19"/>
      <c r="F41" s="53">
        <f>F39-F40</f>
        <v>-266960</v>
      </c>
      <c r="G41" s="53">
        <f>G39-G40</f>
        <v>146600</v>
      </c>
      <c r="H41" s="20"/>
    </row>
    <row r="42" spans="1:9">
      <c r="A42" s="12" t="s">
        <v>25</v>
      </c>
      <c r="B42" s="32"/>
      <c r="C42" s="19"/>
      <c r="D42" s="19"/>
      <c r="E42" s="19"/>
      <c r="F42" s="57">
        <f>F41*$F$50</f>
        <v>-106784</v>
      </c>
      <c r="G42" s="57">
        <f>G41*$F$50</f>
        <v>58640</v>
      </c>
      <c r="H42" s="20"/>
    </row>
    <row r="43" spans="1:9" ht="13.5" thickBot="1">
      <c r="A43" s="12" t="s">
        <v>49</v>
      </c>
      <c r="B43" s="17"/>
      <c r="C43" s="19"/>
      <c r="D43" s="19"/>
      <c r="E43" s="19"/>
      <c r="F43" s="58">
        <f>F41-F42</f>
        <v>-160176</v>
      </c>
      <c r="G43" s="58">
        <f>G41-G42</f>
        <v>87960</v>
      </c>
      <c r="H43" s="20"/>
    </row>
    <row r="44" spans="1:9" ht="13.5" thickTop="1">
      <c r="A44" s="12"/>
      <c r="B44" s="17"/>
      <c r="C44" s="19"/>
      <c r="D44" s="19"/>
      <c r="E44" s="19"/>
      <c r="F44" s="51"/>
      <c r="G44" s="51"/>
      <c r="H44" s="20"/>
    </row>
    <row r="45" spans="1:9">
      <c r="A45" s="12" t="s">
        <v>55</v>
      </c>
      <c r="B45" s="17"/>
      <c r="C45" s="19"/>
      <c r="D45" s="19"/>
      <c r="E45" s="19"/>
      <c r="F45" s="64">
        <f>F43/F49</f>
        <v>-1.6017600000000001</v>
      </c>
      <c r="G45" s="64">
        <f>G43/G49</f>
        <v>0.87960000000000005</v>
      </c>
      <c r="H45" s="20"/>
    </row>
    <row r="46" spans="1:9">
      <c r="A46" s="12" t="s">
        <v>56</v>
      </c>
      <c r="B46" s="17"/>
      <c r="C46" s="19"/>
      <c r="D46" s="19"/>
      <c r="E46" s="19"/>
      <c r="F46" s="37">
        <v>0.11</v>
      </c>
      <c r="G46" s="37">
        <v>0.22</v>
      </c>
      <c r="H46" s="20"/>
    </row>
    <row r="47" spans="1:9">
      <c r="A47" s="12" t="s">
        <v>57</v>
      </c>
      <c r="B47" s="17"/>
      <c r="C47" s="19"/>
      <c r="D47" s="19"/>
      <c r="E47" s="19"/>
      <c r="F47" s="64">
        <f>F29/F49</f>
        <v>4.9259199999999996</v>
      </c>
      <c r="G47" s="64">
        <f>G29/G49</f>
        <v>6.6376799999999996</v>
      </c>
      <c r="H47" s="20"/>
    </row>
    <row r="48" spans="1:9">
      <c r="A48" s="12" t="s">
        <v>58</v>
      </c>
      <c r="B48" s="17"/>
      <c r="C48" s="19"/>
      <c r="D48" s="19"/>
      <c r="E48" s="19"/>
      <c r="F48" s="54">
        <v>2.25</v>
      </c>
      <c r="G48" s="54">
        <v>8.5</v>
      </c>
      <c r="H48" s="20"/>
    </row>
    <row r="49" spans="1:10">
      <c r="A49" s="12" t="s">
        <v>26</v>
      </c>
      <c r="B49" s="17"/>
      <c r="C49" s="19"/>
      <c r="D49" s="19"/>
      <c r="E49" s="19"/>
      <c r="F49" s="25">
        <v>100000</v>
      </c>
      <c r="G49" s="25">
        <v>100000</v>
      </c>
      <c r="H49" s="20"/>
    </row>
    <row r="50" spans="1:10">
      <c r="A50" s="12" t="s">
        <v>13</v>
      </c>
      <c r="B50" s="17"/>
      <c r="C50" s="19"/>
      <c r="D50" s="19"/>
      <c r="E50" s="19"/>
      <c r="F50" s="63">
        <v>0.4</v>
      </c>
      <c r="G50" s="63">
        <v>0.4</v>
      </c>
      <c r="H50" s="20"/>
    </row>
    <row r="51" spans="1:10">
      <c r="A51" s="12" t="s">
        <v>27</v>
      </c>
      <c r="B51" s="17"/>
      <c r="C51" s="19"/>
      <c r="D51" s="19"/>
      <c r="E51" s="19"/>
      <c r="F51" s="51">
        <v>40000</v>
      </c>
      <c r="G51" s="51">
        <v>40000</v>
      </c>
      <c r="H51" s="20"/>
      <c r="J51" s="27"/>
    </row>
    <row r="52" spans="1:10">
      <c r="A52" s="12" t="s">
        <v>34</v>
      </c>
      <c r="B52" s="17"/>
      <c r="C52" s="19"/>
      <c r="D52" s="19"/>
      <c r="E52" s="19"/>
      <c r="F52" s="25">
        <v>0</v>
      </c>
      <c r="G52" s="25">
        <v>0</v>
      </c>
      <c r="H52" s="20"/>
      <c r="J52" s="27"/>
    </row>
    <row r="53" spans="1:10">
      <c r="A53" s="12"/>
      <c r="B53" s="17"/>
      <c r="C53" s="19"/>
      <c r="D53" s="19"/>
      <c r="E53" s="19"/>
      <c r="F53" s="19"/>
      <c r="G53" s="19"/>
      <c r="H53" s="20"/>
    </row>
    <row r="54" spans="1:10" ht="15.75">
      <c r="A54" s="16" t="s">
        <v>91</v>
      </c>
      <c r="B54" s="19"/>
      <c r="C54" s="19"/>
      <c r="D54" s="19"/>
      <c r="E54" s="19"/>
      <c r="F54" s="19"/>
      <c r="G54" s="19"/>
      <c r="H54" s="20"/>
      <c r="I54" s="33"/>
      <c r="J54" s="33"/>
    </row>
    <row r="55" spans="1:10" ht="16.5" thickBot="1">
      <c r="A55" s="16"/>
      <c r="B55" s="19"/>
      <c r="C55" s="19"/>
      <c r="D55" s="19"/>
      <c r="E55" s="91" t="s">
        <v>54</v>
      </c>
      <c r="F55" s="91"/>
      <c r="G55" s="19"/>
      <c r="H55" s="67" t="s">
        <v>59</v>
      </c>
      <c r="I55" s="33"/>
      <c r="J55" s="33"/>
    </row>
    <row r="56" spans="1:10" ht="15.75">
      <c r="A56" s="16"/>
      <c r="B56" s="19"/>
      <c r="C56" s="19"/>
      <c r="D56" s="19"/>
      <c r="E56" s="23"/>
      <c r="F56" s="23"/>
      <c r="G56" s="60" t="s">
        <v>50</v>
      </c>
      <c r="H56" s="67" t="s">
        <v>60</v>
      </c>
      <c r="I56" s="33"/>
      <c r="J56" s="33"/>
    </row>
    <row r="57" spans="1:10" ht="13.5" thickBot="1">
      <c r="A57" s="12"/>
      <c r="B57" s="17"/>
      <c r="C57" s="19"/>
      <c r="D57" s="19"/>
      <c r="E57" s="69" t="s">
        <v>53</v>
      </c>
      <c r="F57" s="61" t="s">
        <v>52</v>
      </c>
      <c r="G57" s="61" t="s">
        <v>51</v>
      </c>
      <c r="H57" s="68" t="s">
        <v>61</v>
      </c>
    </row>
    <row r="58" spans="1:10">
      <c r="A58" s="31" t="s">
        <v>89</v>
      </c>
      <c r="B58" s="17"/>
      <c r="C58" s="19"/>
      <c r="D58" s="19"/>
      <c r="E58" s="62">
        <v>100000</v>
      </c>
      <c r="F58" s="51">
        <f>G27</f>
        <v>460000</v>
      </c>
      <c r="G58" s="51">
        <f>G28</f>
        <v>203768</v>
      </c>
      <c r="H58" s="52">
        <f>F58+G58</f>
        <v>663768</v>
      </c>
    </row>
    <row r="59" spans="1:10">
      <c r="A59" s="31" t="s">
        <v>81</v>
      </c>
      <c r="B59" s="17"/>
      <c r="C59" s="19"/>
      <c r="D59" s="19"/>
      <c r="E59" s="19"/>
      <c r="F59" s="19"/>
      <c r="G59" s="55">
        <f>F43</f>
        <v>-160176</v>
      </c>
      <c r="H59" s="20"/>
    </row>
    <row r="60" spans="1:10">
      <c r="A60" s="12" t="s">
        <v>14</v>
      </c>
      <c r="B60" s="17"/>
      <c r="C60" s="19"/>
      <c r="D60" s="19"/>
      <c r="E60" s="19"/>
      <c r="F60" s="19"/>
      <c r="G60" s="55">
        <f>-F46*F49</f>
        <v>-11000</v>
      </c>
      <c r="H60" s="20"/>
    </row>
    <row r="61" spans="1:10">
      <c r="A61" s="12" t="s">
        <v>62</v>
      </c>
      <c r="B61" s="17"/>
      <c r="C61" s="19"/>
      <c r="D61" s="19"/>
      <c r="E61" s="19"/>
      <c r="F61" s="19"/>
      <c r="G61" s="55"/>
      <c r="H61" s="56">
        <f>G59+G60</f>
        <v>-171176</v>
      </c>
    </row>
    <row r="62" spans="1:10" ht="13.5" thickBot="1">
      <c r="A62" s="31" t="s">
        <v>90</v>
      </c>
      <c r="B62" s="17"/>
      <c r="C62" s="19"/>
      <c r="D62" s="19"/>
      <c r="E62" s="65">
        <f>E58+E59-E60</f>
        <v>100000</v>
      </c>
      <c r="F62" s="66">
        <f>F58+F59-F60</f>
        <v>460000</v>
      </c>
      <c r="G62" s="70">
        <f>SUM(G58:G60)</f>
        <v>32592</v>
      </c>
      <c r="H62" s="59">
        <f>H58+H61</f>
        <v>492592</v>
      </c>
    </row>
    <row r="63" spans="1:10" ht="13.5" thickTop="1">
      <c r="A63" s="12"/>
      <c r="B63" s="19"/>
      <c r="C63" s="19"/>
      <c r="D63" s="19"/>
      <c r="E63" s="19"/>
      <c r="F63" s="19"/>
      <c r="G63" s="19"/>
      <c r="H63" s="20"/>
    </row>
    <row r="64" spans="1:10" ht="15.75">
      <c r="A64" s="16" t="s">
        <v>82</v>
      </c>
      <c r="B64" s="19"/>
      <c r="C64" s="19"/>
      <c r="D64" s="19"/>
      <c r="E64" s="19"/>
      <c r="F64" s="19"/>
      <c r="G64" s="19"/>
      <c r="H64" s="20"/>
    </row>
    <row r="65" spans="1:10">
      <c r="A65" s="12"/>
      <c r="B65" s="19"/>
      <c r="C65" s="19"/>
      <c r="D65" s="19"/>
      <c r="E65" s="19"/>
      <c r="F65" s="19"/>
      <c r="G65" s="19"/>
      <c r="H65" s="20"/>
    </row>
    <row r="66" spans="1:10">
      <c r="A66" s="34" t="s">
        <v>15</v>
      </c>
      <c r="B66" s="17"/>
      <c r="C66" s="19"/>
      <c r="D66" s="19"/>
      <c r="E66" s="19"/>
      <c r="F66" s="19"/>
      <c r="G66" s="19"/>
      <c r="H66" s="20"/>
      <c r="I66" s="50"/>
    </row>
    <row r="67" spans="1:10">
      <c r="A67" s="12" t="s">
        <v>92</v>
      </c>
      <c r="B67" s="17"/>
      <c r="C67" s="19"/>
      <c r="D67" s="19"/>
      <c r="E67" s="51">
        <f>F43</f>
        <v>-160176</v>
      </c>
      <c r="F67" s="19"/>
      <c r="G67" s="19"/>
      <c r="H67" s="20"/>
    </row>
    <row r="68" spans="1:10">
      <c r="A68" s="12" t="s">
        <v>22</v>
      </c>
      <c r="B68" s="17"/>
      <c r="C68" s="19"/>
      <c r="D68" s="19"/>
      <c r="E68" s="36">
        <f>F38</f>
        <v>116960</v>
      </c>
      <c r="F68" s="19"/>
      <c r="G68" s="19"/>
      <c r="H68" s="20"/>
      <c r="J68" s="27"/>
    </row>
    <row r="69" spans="1:10">
      <c r="A69" s="12" t="s">
        <v>17</v>
      </c>
      <c r="B69" s="17"/>
      <c r="C69" s="19"/>
      <c r="D69" s="19"/>
      <c r="E69" s="36">
        <f>F21-G21</f>
        <v>378560</v>
      </c>
      <c r="F69" s="19"/>
      <c r="G69" s="19"/>
      <c r="H69" s="20"/>
      <c r="J69" s="27"/>
    </row>
    <row r="70" spans="1:10">
      <c r="A70" s="12" t="s">
        <v>18</v>
      </c>
      <c r="B70" s="17"/>
      <c r="C70" s="19"/>
      <c r="D70" s="19"/>
      <c r="E70" s="36">
        <f>F23-G23</f>
        <v>353600</v>
      </c>
      <c r="F70" s="19"/>
      <c r="G70" s="19"/>
      <c r="H70" s="20"/>
      <c r="J70" s="27"/>
    </row>
    <row r="71" spans="1:10">
      <c r="A71" s="12" t="s">
        <v>19</v>
      </c>
      <c r="B71" s="17"/>
      <c r="C71" s="19"/>
      <c r="D71" s="19"/>
      <c r="E71" s="25">
        <f>-(F12-G12)</f>
        <v>-280960</v>
      </c>
      <c r="F71" s="19"/>
      <c r="G71" s="19"/>
      <c r="H71" s="20"/>
    </row>
    <row r="72" spans="1:10">
      <c r="A72" s="12" t="s">
        <v>20</v>
      </c>
      <c r="B72" s="17"/>
      <c r="C72" s="19"/>
      <c r="D72" s="19"/>
      <c r="E72" s="26">
        <f>-(F13-G13)</f>
        <v>-572160</v>
      </c>
      <c r="F72" s="19"/>
      <c r="G72" s="19"/>
      <c r="H72" s="20"/>
    </row>
    <row r="73" spans="1:10" ht="13.5" thickBot="1">
      <c r="A73" s="12" t="s">
        <v>63</v>
      </c>
      <c r="B73" s="17"/>
      <c r="C73" s="19"/>
      <c r="D73" s="19"/>
      <c r="E73" s="75">
        <f>SUM(E67:E72)</f>
        <v>-164176</v>
      </c>
      <c r="F73" s="19"/>
      <c r="G73" s="19"/>
      <c r="H73" s="20"/>
    </row>
    <row r="74" spans="1:10" ht="13.5" thickTop="1">
      <c r="A74" s="12"/>
      <c r="B74" s="17"/>
      <c r="C74" s="19"/>
      <c r="D74" s="19"/>
      <c r="E74" s="35"/>
      <c r="F74" s="19"/>
      <c r="G74" s="19"/>
      <c r="H74" s="20"/>
    </row>
    <row r="75" spans="1:10">
      <c r="A75" s="34" t="s">
        <v>64</v>
      </c>
      <c r="B75" s="17"/>
      <c r="C75" s="19"/>
      <c r="D75" s="19"/>
      <c r="E75" s="35"/>
      <c r="F75" s="19"/>
      <c r="G75" s="19"/>
      <c r="H75" s="20"/>
    </row>
    <row r="76" spans="1:10">
      <c r="A76" s="19" t="s">
        <v>66</v>
      </c>
      <c r="B76" s="17"/>
      <c r="C76" s="19"/>
      <c r="D76" s="19"/>
      <c r="E76" s="51">
        <f>-(F17-G17+F38)</f>
        <v>-711950</v>
      </c>
      <c r="F76" s="19"/>
      <c r="G76" s="19"/>
      <c r="H76" s="20"/>
    </row>
    <row r="77" spans="1:10" ht="13.5" thickBot="1">
      <c r="A77" s="12" t="s">
        <v>65</v>
      </c>
      <c r="B77" s="17"/>
      <c r="C77" s="19"/>
      <c r="D77" s="19"/>
      <c r="E77" s="70">
        <f>E76</f>
        <v>-711950</v>
      </c>
      <c r="F77" s="19"/>
      <c r="G77" s="19"/>
      <c r="H77" s="20"/>
    </row>
    <row r="78" spans="1:10" ht="13.5" thickTop="1">
      <c r="A78" s="12"/>
      <c r="B78" s="17"/>
      <c r="C78" s="19"/>
      <c r="D78" s="19"/>
      <c r="E78" s="35"/>
      <c r="F78" s="19"/>
      <c r="G78" s="19"/>
      <c r="H78" s="20"/>
    </row>
    <row r="79" spans="1:10">
      <c r="A79" s="34" t="s">
        <v>16</v>
      </c>
      <c r="B79" s="17"/>
      <c r="C79" s="19"/>
      <c r="D79" s="19"/>
      <c r="E79" s="35"/>
      <c r="F79" s="19"/>
      <c r="G79" s="19"/>
      <c r="H79" s="20"/>
    </row>
    <row r="80" spans="1:10">
      <c r="A80" s="12" t="s">
        <v>21</v>
      </c>
      <c r="B80" s="17"/>
      <c r="C80" s="19"/>
      <c r="D80" s="19"/>
      <c r="E80" s="51">
        <f>F22-G22</f>
        <v>436808</v>
      </c>
      <c r="F80" s="19"/>
      <c r="G80" s="19"/>
      <c r="H80" s="20"/>
    </row>
    <row r="81" spans="1:8">
      <c r="A81" s="12" t="s">
        <v>67</v>
      </c>
      <c r="B81" s="17"/>
      <c r="C81" s="19"/>
      <c r="D81" s="19"/>
      <c r="E81" s="36">
        <f>F25-G25</f>
        <v>400000</v>
      </c>
      <c r="F81" s="19"/>
      <c r="G81" s="19"/>
      <c r="H81" s="20"/>
    </row>
    <row r="82" spans="1:8">
      <c r="A82" s="12" t="s">
        <v>68</v>
      </c>
      <c r="B82" s="17"/>
      <c r="C82" s="19"/>
      <c r="D82" s="19"/>
      <c r="E82" s="25">
        <f>G60</f>
        <v>-11000</v>
      </c>
      <c r="F82" s="19"/>
      <c r="G82" s="19"/>
      <c r="H82" s="20"/>
    </row>
    <row r="83" spans="1:8" ht="13.5" thickBot="1">
      <c r="A83" s="12" t="s">
        <v>69</v>
      </c>
      <c r="B83" s="17"/>
      <c r="C83" s="19"/>
      <c r="D83" s="19"/>
      <c r="E83" s="70">
        <f>SUM(E80:E82)</f>
        <v>825808</v>
      </c>
      <c r="F83" s="19"/>
      <c r="G83" s="19"/>
      <c r="H83" s="20"/>
    </row>
    <row r="84" spans="1:8" ht="13.5" thickTop="1">
      <c r="A84" s="12"/>
      <c r="B84" s="17"/>
      <c r="C84" s="19"/>
      <c r="D84" s="19"/>
      <c r="E84" s="24"/>
      <c r="F84" s="19"/>
      <c r="G84" s="19"/>
      <c r="H84" s="20"/>
    </row>
    <row r="85" spans="1:8">
      <c r="A85" s="34" t="s">
        <v>70</v>
      </c>
      <c r="B85" s="17"/>
      <c r="C85" s="19"/>
      <c r="D85" s="19"/>
      <c r="E85" s="24"/>
      <c r="F85" s="19"/>
      <c r="G85" s="19"/>
      <c r="H85" s="20"/>
    </row>
    <row r="86" spans="1:8">
      <c r="A86" s="12" t="s">
        <v>71</v>
      </c>
      <c r="B86" s="17"/>
      <c r="C86" s="19"/>
      <c r="D86" s="19"/>
      <c r="E86" s="51">
        <f>E73+E76+E83</f>
        <v>-50318</v>
      </c>
      <c r="F86" s="19"/>
      <c r="G86" s="19"/>
      <c r="H86" s="20"/>
    </row>
    <row r="87" spans="1:8">
      <c r="A87" s="12" t="s">
        <v>72</v>
      </c>
      <c r="B87" s="17"/>
      <c r="C87" s="19"/>
      <c r="D87" s="19"/>
      <c r="E87" s="71">
        <f>G11</f>
        <v>57600</v>
      </c>
      <c r="F87" s="19"/>
      <c r="G87" s="19"/>
      <c r="H87" s="20"/>
    </row>
    <row r="88" spans="1:8" ht="13.5" thickBot="1">
      <c r="A88" s="12" t="s">
        <v>73</v>
      </c>
      <c r="B88" s="17"/>
      <c r="C88" s="19"/>
      <c r="D88" s="19"/>
      <c r="E88" s="72">
        <f>SUM(E86:E87)</f>
        <v>7282</v>
      </c>
      <c r="F88" s="19"/>
      <c r="G88" s="19"/>
      <c r="H88" s="20"/>
    </row>
    <row r="89" spans="1:8" ht="14.25" thickTop="1" thickBot="1">
      <c r="A89" s="38"/>
      <c r="B89" s="39"/>
      <c r="C89" s="39"/>
      <c r="D89" s="39"/>
      <c r="E89" s="39"/>
      <c r="F89" s="39"/>
      <c r="G89" s="39"/>
      <c r="H89" s="73"/>
    </row>
    <row r="90" spans="1:8" ht="13.5" thickBot="1">
      <c r="B90" s="1"/>
    </row>
    <row r="91" spans="1:8" ht="13.5" thickBot="1">
      <c r="A91" s="40" t="s">
        <v>29</v>
      </c>
      <c r="B91" s="1"/>
    </row>
    <row r="92" spans="1:8" ht="30.75" customHeight="1">
      <c r="A92" s="89" t="s">
        <v>95</v>
      </c>
      <c r="B92" s="89"/>
      <c r="C92" s="89"/>
      <c r="D92" s="89"/>
      <c r="E92" s="89"/>
      <c r="F92" s="89"/>
      <c r="G92" s="89"/>
      <c r="H92" s="89"/>
    </row>
    <row r="93" spans="1:8">
      <c r="A93" s="49"/>
      <c r="B93" s="49"/>
      <c r="C93" s="49"/>
      <c r="D93" s="49"/>
      <c r="E93" s="49"/>
      <c r="F93" s="49"/>
      <c r="G93" s="49"/>
      <c r="H93" s="49"/>
    </row>
    <row r="94" spans="1:8" ht="14.25">
      <c r="A94" s="1" t="s">
        <v>83</v>
      </c>
      <c r="B94" s="49"/>
      <c r="C94" s="41" t="s">
        <v>74</v>
      </c>
      <c r="D94" s="77" t="s">
        <v>42</v>
      </c>
      <c r="E94" s="76" t="s">
        <v>75</v>
      </c>
      <c r="G94" s="49"/>
      <c r="H94" s="49"/>
    </row>
    <row r="95" spans="1:8" ht="15" thickBot="1">
      <c r="A95" s="1" t="s">
        <v>83</v>
      </c>
      <c r="B95" s="49"/>
      <c r="C95" s="78">
        <f>$F$39</f>
        <v>-130948</v>
      </c>
      <c r="D95" s="77" t="s">
        <v>42</v>
      </c>
      <c r="E95" s="79">
        <f>1-$F$50</f>
        <v>0.6</v>
      </c>
      <c r="G95" s="49"/>
      <c r="H95" s="49"/>
    </row>
    <row r="96" spans="1:8" ht="15" thickBot="1">
      <c r="A96" s="47" t="s">
        <v>83</v>
      </c>
      <c r="B96" s="48"/>
      <c r="C96" s="46">
        <f>C95*E95</f>
        <v>-78568.800000000003</v>
      </c>
      <c r="G96" s="49"/>
      <c r="H96" s="49"/>
    </row>
    <row r="97" spans="1:8">
      <c r="B97" s="5"/>
      <c r="G97" s="5"/>
      <c r="H97" s="5"/>
    </row>
    <row r="98" spans="1:8" ht="14.25">
      <c r="A98" s="1" t="s">
        <v>84</v>
      </c>
      <c r="B98" s="49"/>
      <c r="C98" s="41" t="s">
        <v>74</v>
      </c>
      <c r="D98" s="77" t="s">
        <v>42</v>
      </c>
      <c r="E98" s="76" t="s">
        <v>75</v>
      </c>
    </row>
    <row r="99" spans="1:8" ht="15" thickBot="1">
      <c r="A99" s="1" t="s">
        <v>85</v>
      </c>
      <c r="B99" s="49"/>
      <c r="C99" s="78">
        <f>G39</f>
        <v>190428</v>
      </c>
      <c r="D99" s="77" t="s">
        <v>42</v>
      </c>
      <c r="E99" s="79">
        <f>1-G50</f>
        <v>0.6</v>
      </c>
    </row>
    <row r="100" spans="1:8" ht="15" thickBot="1">
      <c r="A100" s="47" t="s">
        <v>85</v>
      </c>
      <c r="B100" s="48"/>
      <c r="C100" s="46">
        <f>C99*E99</f>
        <v>114256.8</v>
      </c>
    </row>
    <row r="101" spans="1:8">
      <c r="A101" s="27"/>
      <c r="B101" s="27"/>
      <c r="C101" s="81"/>
      <c r="D101" s="27"/>
      <c r="E101" s="27"/>
    </row>
    <row r="102" spans="1:8" ht="14.25">
      <c r="A102" s="84" t="s">
        <v>97</v>
      </c>
      <c r="B102" s="92" t="s">
        <v>76</v>
      </c>
      <c r="C102" s="92"/>
      <c r="D102" s="80" t="s">
        <v>77</v>
      </c>
      <c r="E102" s="27" t="s">
        <v>96</v>
      </c>
    </row>
    <row r="103" spans="1:8" ht="15" thickBot="1">
      <c r="A103" s="84" t="s">
        <v>98</v>
      </c>
      <c r="B103" s="85">
        <f>F14</f>
        <v>1926802</v>
      </c>
      <c r="C103" s="81"/>
      <c r="D103" s="80" t="s">
        <v>77</v>
      </c>
      <c r="E103" s="85">
        <f>F24-F22</f>
        <v>1013760</v>
      </c>
    </row>
    <row r="104" spans="1:8" ht="15" thickBot="1">
      <c r="A104" s="47" t="s">
        <v>98</v>
      </c>
      <c r="B104" s="46">
        <f>B103-E103</f>
        <v>913042</v>
      </c>
      <c r="C104" s="82"/>
      <c r="D104" s="80"/>
      <c r="E104" s="80"/>
    </row>
    <row r="105" spans="1:8">
      <c r="A105" s="27"/>
      <c r="B105" s="27"/>
      <c r="C105" s="83"/>
      <c r="D105" s="80"/>
      <c r="E105" s="29"/>
    </row>
    <row r="106" spans="1:8" ht="15" thickBot="1">
      <c r="A106" s="84" t="s">
        <v>99</v>
      </c>
      <c r="B106" s="85">
        <f>G14</f>
        <v>1124000</v>
      </c>
      <c r="C106" s="81"/>
      <c r="D106" s="80" t="s">
        <v>77</v>
      </c>
      <c r="E106" s="85">
        <f>G24-G22</f>
        <v>281600</v>
      </c>
    </row>
    <row r="107" spans="1:8" ht="15" thickBot="1">
      <c r="A107" s="47" t="s">
        <v>99</v>
      </c>
      <c r="B107" s="45">
        <f>B106-E106</f>
        <v>842400</v>
      </c>
      <c r="C107" s="82"/>
      <c r="D107" s="80"/>
      <c r="E107" s="80"/>
    </row>
    <row r="108" spans="1:8">
      <c r="B108" s="1"/>
      <c r="C108" s="42"/>
    </row>
    <row r="109" spans="1:8" ht="14.25">
      <c r="A109" s="1" t="s">
        <v>100</v>
      </c>
      <c r="B109" s="1"/>
      <c r="C109" s="44" t="s">
        <v>101</v>
      </c>
      <c r="D109" s="80" t="s">
        <v>77</v>
      </c>
      <c r="E109" s="41" t="s">
        <v>102</v>
      </c>
    </row>
    <row r="110" spans="1:8" ht="13.5" thickBot="1">
      <c r="A110" s="1" t="s">
        <v>100</v>
      </c>
      <c r="B110" s="1"/>
      <c r="C110" s="42">
        <f>B104</f>
        <v>913042</v>
      </c>
      <c r="D110" s="80" t="s">
        <v>77</v>
      </c>
      <c r="E110" s="43">
        <f>B107</f>
        <v>842400</v>
      </c>
    </row>
    <row r="111" spans="1:8" ht="13.5" thickBot="1">
      <c r="A111" s="47" t="s">
        <v>100</v>
      </c>
      <c r="B111" s="48"/>
      <c r="C111" s="46">
        <f>C110-E110</f>
        <v>70642</v>
      </c>
    </row>
    <row r="112" spans="1:8">
      <c r="B112" s="1"/>
      <c r="C112" s="42"/>
    </row>
    <row r="113" spans="1:10" ht="14.25">
      <c r="A113" s="1" t="s">
        <v>30</v>
      </c>
      <c r="B113" s="1"/>
      <c r="C113" s="44" t="s">
        <v>86</v>
      </c>
      <c r="D113" s="80" t="s">
        <v>77</v>
      </c>
      <c r="E113" s="41" t="s">
        <v>87</v>
      </c>
    </row>
    <row r="114" spans="1:10" ht="13.5" thickBot="1">
      <c r="A114" s="1" t="s">
        <v>30</v>
      </c>
      <c r="B114" s="1"/>
      <c r="C114" s="78">
        <f>F43</f>
        <v>-160176</v>
      </c>
      <c r="D114" s="80" t="s">
        <v>77</v>
      </c>
      <c r="E114" s="43">
        <f>G43</f>
        <v>87960</v>
      </c>
    </row>
    <row r="115" spans="1:10" ht="13.5" thickBot="1">
      <c r="A115" s="47" t="s">
        <v>30</v>
      </c>
      <c r="B115" s="48"/>
      <c r="C115" s="46">
        <f>C114-E114</f>
        <v>-248136</v>
      </c>
    </row>
    <row r="116" spans="1:10" ht="13.5" thickBot="1">
      <c r="B116" s="1"/>
      <c r="C116" s="42"/>
    </row>
    <row r="117" spans="1:10" ht="13.5" thickBot="1">
      <c r="A117" s="40" t="s">
        <v>31</v>
      </c>
      <c r="B117" s="1"/>
      <c r="C117" s="42"/>
    </row>
    <row r="118" spans="1:10" ht="12.75" customHeight="1">
      <c r="A118" s="89" t="s">
        <v>78</v>
      </c>
      <c r="B118" s="89"/>
      <c r="C118" s="89"/>
      <c r="D118" s="89"/>
      <c r="E118" s="89"/>
      <c r="F118" s="89"/>
      <c r="G118" s="49"/>
      <c r="H118" s="49"/>
    </row>
    <row r="119" spans="1:10">
      <c r="B119" s="1"/>
      <c r="C119" s="42"/>
    </row>
    <row r="120" spans="1:10" ht="14.25">
      <c r="A120" s="80" t="s">
        <v>88</v>
      </c>
      <c r="B120" s="41" t="s">
        <v>74</v>
      </c>
      <c r="C120" s="77" t="s">
        <v>42</v>
      </c>
      <c r="D120" s="76" t="s">
        <v>75</v>
      </c>
      <c r="E120" s="41" t="s">
        <v>32</v>
      </c>
      <c r="F120" s="1" t="s">
        <v>103</v>
      </c>
      <c r="G120" s="80" t="s">
        <v>77</v>
      </c>
      <c r="H120" s="1" t="s">
        <v>104</v>
      </c>
      <c r="I120" s="27"/>
    </row>
    <row r="121" spans="1:10" ht="14.25">
      <c r="A121" s="80" t="s">
        <v>88</v>
      </c>
      <c r="B121" s="78">
        <f>$F$39</f>
        <v>-130948</v>
      </c>
      <c r="C121" s="77" t="s">
        <v>42</v>
      </c>
      <c r="D121" s="79">
        <f>1-$F$50</f>
        <v>0.6</v>
      </c>
      <c r="E121" s="41" t="s">
        <v>32</v>
      </c>
      <c r="F121" s="86">
        <f>E68</f>
        <v>116960</v>
      </c>
      <c r="G121" s="80" t="s">
        <v>77</v>
      </c>
      <c r="H121" s="85">
        <f>-E76+C111</f>
        <v>782592</v>
      </c>
      <c r="I121" s="27"/>
      <c r="J121" s="27"/>
    </row>
    <row r="122" spans="1:10" ht="15" thickBot="1">
      <c r="A122" s="80" t="s">
        <v>88</v>
      </c>
      <c r="B122" s="82">
        <f>B121*D121</f>
        <v>-78568.800000000003</v>
      </c>
      <c r="C122" s="41" t="s">
        <v>32</v>
      </c>
      <c r="D122" s="85">
        <f>F121</f>
        <v>116960</v>
      </c>
      <c r="E122" s="80" t="s">
        <v>77</v>
      </c>
      <c r="F122" s="85">
        <f>H121</f>
        <v>782592</v>
      </c>
      <c r="G122" s="27"/>
      <c r="H122" s="27"/>
    </row>
    <row r="123" spans="1:10" ht="15" thickBot="1">
      <c r="A123" s="47" t="s">
        <v>88</v>
      </c>
      <c r="B123" s="45">
        <f>B122+D122-F122</f>
        <v>-744200.8</v>
      </c>
      <c r="C123" s="81"/>
      <c r="D123" s="27"/>
      <c r="E123" s="27"/>
      <c r="F123" s="27"/>
      <c r="G123" s="27"/>
      <c r="H123" s="27"/>
    </row>
  </sheetData>
  <mergeCells count="7">
    <mergeCell ref="D1:E1"/>
    <mergeCell ref="A92:H92"/>
    <mergeCell ref="A4:H4"/>
    <mergeCell ref="E55:F55"/>
    <mergeCell ref="A118:F118"/>
    <mergeCell ref="B102:C102"/>
    <mergeCell ref="A3:H3"/>
  </mergeCells>
  <phoneticPr fontId="0" type="noConversion"/>
  <printOptions headings="1" gridLines="1"/>
  <pageMargins left="0.5" right="0.25" top="1" bottom="0.75" header="0.5" footer="0.5"/>
  <pageSetup scale="86" orientation="portrait" horizontalDpi="300" verticalDpi="300" r:id="rId1"/>
  <headerFooter alignWithMargins="0"/>
  <rowBreaks count="3" manualBreakCount="3">
    <brk id="31" max="9" man="1"/>
    <brk id="63" max="9" man="1"/>
    <brk id="90" max="9" man="1"/>
  </rowBreaks>
  <ignoredErrors>
    <ignoredError sqref="F37:G37" formulaRange="1"/>
    <ignoredError sqref="F42:G4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03 Case model</vt:lpstr>
      <vt:lpstr>'03 Case model'!Print_Area</vt:lpstr>
    </vt:vector>
  </TitlesOfParts>
  <Company>Dell Computer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Buzzard</dc:creator>
  <cp:lastModifiedBy>DanaClark</cp:lastModifiedBy>
  <cp:lastPrinted>2006-02-15T20:25:31Z</cp:lastPrinted>
  <dcterms:created xsi:type="dcterms:W3CDTF">1999-05-21T04:40:53Z</dcterms:created>
  <dcterms:modified xsi:type="dcterms:W3CDTF">2011-02-08T17:36:53Z</dcterms:modified>
</cp:coreProperties>
</file>